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UNIT A\Ε.Π. 2021-2027\8. ΠΡΟΣΚΛΗΣΕΙΣ\Π1\1.iii.1β - ΚΕ επιχειρηματικότητα\ΑΡΧΙΚΕΣ ΠΡΟΣΚΛΗΣΕΙΣ\ΚΑΤ Γ\ΣΥΝΗΜΜΕΝΑ ΠΡΟΣΚΛΗΣΗΣ\"/>
    </mc:Choice>
  </mc:AlternateContent>
  <xr:revisionPtr revIDLastSave="0" documentId="13_ncr:1_{79B30404-3198-4E12-99E1-AE58DC588DD5}" xr6:coauthVersionLast="47" xr6:coauthVersionMax="47" xr10:uidLastSave="{00000000-0000-0000-0000-000000000000}"/>
  <bookViews>
    <workbookView xWindow="-120" yWindow="-120" windowWidth="29040" windowHeight="15720" tabRatio="822" xr2:uid="{00000000-000D-0000-FFFF-FFFF00000000}"/>
  </bookViews>
  <sheets>
    <sheet name="Βαθμολογούμενα Κριτήρια ΕΜΕΔΕ-Γ" sheetId="33" r:id="rId1"/>
    <sheet name="Υπολογισμοί_ΕΜΕΔΕ-Γ" sheetId="38" r:id="rId2"/>
    <sheet name="Sheet1" sheetId="31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38" l="1"/>
  <c r="C7" i="38"/>
  <c r="L19" i="38"/>
  <c r="L15" i="38"/>
  <c r="L11" i="38"/>
  <c r="L7" i="38"/>
  <c r="L3" i="38"/>
  <c r="I16" i="38" l="1"/>
  <c r="H16" i="38"/>
  <c r="G16" i="38"/>
  <c r="J15" i="38"/>
  <c r="J3" i="38"/>
  <c r="K3" i="38" s="1"/>
  <c r="M3" i="38" s="1"/>
  <c r="L22" i="38"/>
  <c r="K19" i="38"/>
  <c r="M19" i="38" s="1"/>
  <c r="J11" i="38"/>
  <c r="K11" i="38" s="1"/>
  <c r="M11" i="38" s="1"/>
  <c r="J7" i="38"/>
  <c r="K7" i="38" s="1"/>
  <c r="M7" i="38" s="1"/>
  <c r="K15" i="38" l="1"/>
  <c r="M15" i="38" s="1"/>
  <c r="M23" i="38" s="1"/>
  <c r="G12" i="3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<sst xmlns="http://schemas.openxmlformats.org/spreadsheetml/2006/main" count="115" uniqueCount="74">
  <si>
    <t>ΝΑΙ</t>
  </si>
  <si>
    <t>ΌΧΙ</t>
  </si>
  <si>
    <t>α/α</t>
  </si>
  <si>
    <t>Β1</t>
  </si>
  <si>
    <t>Β4</t>
  </si>
  <si>
    <t>Β5</t>
  </si>
  <si>
    <t>Κριτήριο</t>
  </si>
  <si>
    <t>B3</t>
  </si>
  <si>
    <t>De minimis</t>
  </si>
  <si>
    <t>651/2014 (ΓKΑΚ)</t>
  </si>
  <si>
    <t>εξ ολοκλήρου με ίδια κεφάλαια</t>
  </si>
  <si>
    <t>εξ ολοκλήρου με ίδιους πόρους</t>
  </si>
  <si>
    <t>εξ ολοκλήρου από μέσα υπόλοιπα Επαγγελματικών Τραπεζικών Λογαριασμών</t>
  </si>
  <si>
    <t>εξ ολοκλήρου από συνδυασμό των ανωτέρω</t>
  </si>
  <si>
    <t>εξ ολοκλήρου από συνδυασμό ιδίων πόρων και προέγκρισης δανείου</t>
  </si>
  <si>
    <t>εξ ολοκλήρου με προέγκριση δανείου</t>
  </si>
  <si>
    <t>εξ ολοκλήρου με βεβαιωμένο δανεισμό (σύμβαση ή προέγκριση σύμβασης δανείου) από Τράπεζα</t>
  </si>
  <si>
    <t>χωρίς (μερική ή ολική) κάλυψη</t>
  </si>
  <si>
    <t>Πλήρης τεκμηρίωση</t>
  </si>
  <si>
    <t>Καλή τεκμηρίωση</t>
  </si>
  <si>
    <t>Μέτρια τεκμηρίωση</t>
  </si>
  <si>
    <t>Δεν τεκμηριώνεται</t>
  </si>
  <si>
    <t>Περιγράφεται η διαδικασία αδειοδότησης και προσκομίζονται όλες οι απαιτούμενες άδειες ή δεν απαιτείται καμία άδεια</t>
  </si>
  <si>
    <t>Περιγράφεται η διαδικασία αδειοδότησης και προσκομίζονται οι αιτήσεις έκδοσης των απαιτούμενων αδειοδοτικών έγγραφων</t>
  </si>
  <si>
    <t>Περιγράφεται η διαδικασία αδειοδότησης αλλά δεν προσκομίζονται τα απαιτούμενα αδειοδοτικά έγγραφα ή αιτήσεις αυτών</t>
  </si>
  <si>
    <t>Βαθμός Κριτηρίου</t>
  </si>
  <si>
    <t xml:space="preserve">ΕΜΕ </t>
  </si>
  <si>
    <t>Βαθμός Κριτηρίου Σταθμισμένος (τελικός)</t>
  </si>
  <si>
    <t>B5</t>
  </si>
  <si>
    <t>ΣΥΝΟΛΙΚΗ ΒΑΘΜΟΛΟΓΙΑ ΚΡΙΤΗΡΙΩΝ</t>
  </si>
  <si>
    <t>ΚΥΚΛΟΣ ΕΡΓΑΣΙΩΝ [Κωδικός 500 Εντύπου Ε3]</t>
  </si>
  <si>
    <t>EBITDA [Κωδικός 524 Εντύπου Ε3]</t>
  </si>
  <si>
    <t xml:space="preserve"> ΒΑΘΜΟΛΟΓΟΥΜΕΝΑ ΚΡΙΤΗΡΙΑ</t>
  </si>
  <si>
    <t>ΑΑ</t>
  </si>
  <si>
    <t>ΕΙΔΟΣ</t>
  </si>
  <si>
    <t>ΚΡΙΤΗΡΙΑ</t>
  </si>
  <si>
    <t>ΕΠΕΞΗΓΗΣΗ ΚΡΙΤΗΡΙΟΥ</t>
  </si>
  <si>
    <t>ΜΑΧ</t>
  </si>
  <si>
    <t>ΜΙΝ</t>
  </si>
  <si>
    <t>ΣΥΝΤΕΛΕΣΤΗΣ
ΣΤΑΘΜΙΣΗΣ</t>
  </si>
  <si>
    <t>ΥΠΟΛΟΓΙΣΜΟΣ</t>
  </si>
  <si>
    <t>Βαθμολογούμενο</t>
  </si>
  <si>
    <t>Β2</t>
  </si>
  <si>
    <t>Β3</t>
  </si>
  <si>
    <t>Αν η τεκμηρίωση είναι επαρκής σύμφωνα με τις οδηγίες του Παραρτήματος XV ο βαθμός είναι 100.
Μη επαρκής τεκμηρίωση του κριτηρίου βαθμός 0.</t>
  </si>
  <si>
    <t>ΒΑΘΜΟΛΟΓΟΥΜΕΝΑ ΚΡΙΤΗΡΙΑ ΔΡΑΣΗΣ "ΕΚΣΥΓΧΡΟΝΙΣΜΟΣ ΜΙΚΡΗΣ ΕΠΙΧΕΙΡΗΜΑΤΙΚΟΤΗΤΑΣ ΔΥΤΙΚΗΣ ΕΛΛΑΔΑΣ 2025 -  ΜΕΣΑΙΕΣ ΕΠΕΝΔΥΣΕΙΣ"</t>
  </si>
  <si>
    <t>Χ υφιστάμενες EME &lt;5: Χ/5*100 βαθμοί (στρογγυλοποίηση σε ακέραιο)
5 &lt;= Χ υφιστάμενες EME:   100 βαθμοί</t>
  </si>
  <si>
    <r>
      <t xml:space="preserve">Βαθμολογείται η υφιστάμενη απασχόληση σε ΕΜΕ κατά το ημερολογιακό  έτος </t>
    </r>
    <r>
      <rPr>
        <b/>
        <sz val="9"/>
        <rFont val="Calibri"/>
        <family val="2"/>
        <scheme val="minor"/>
      </rPr>
      <t>(ν-1)</t>
    </r>
    <r>
      <rPr>
        <sz val="9"/>
        <rFont val="Calibri"/>
        <family val="2"/>
        <scheme val="minor"/>
      </rPr>
      <t xml:space="preserve"> που προηγείται της ημερομηνίας υποβολής της αίτησης χρηματοδότησης (</t>
    </r>
    <r>
      <rPr>
        <b/>
        <sz val="9"/>
        <rFont val="Calibri"/>
        <family val="2"/>
        <scheme val="minor"/>
      </rPr>
      <t>έτος ν).</t>
    </r>
    <r>
      <rPr>
        <sz val="9"/>
        <rFont val="Calibri"/>
        <family val="2"/>
        <scheme val="minor"/>
      </rPr>
      <t xml:space="preserve">
Ο αριθμός των ΕΜΕ θα τεκμηριωθεί από τον υποψήφιο δικαιούχο και θα διασταυρωθεί και από τις αρμόδιες υπηρεσίες του Υπουργείου Εργασίας και Κοινωνικών Υποθέσεων (Πληροφοριακό Σύστημα ΕΡΓΑΝΗ). </t>
    </r>
  </si>
  <si>
    <t>ΚΕΡΔΟΦΟΡΙΑ ΕΠΙΧΕΙΡΗΣΗΣ ΣΕ ΒΑΘΟΣ 3ΕΤΙΑΣ</t>
  </si>
  <si>
    <t>ΕΤΗ ΛΕΙΤΟΥΡΓΙΑΣ ΕΠΙΧΕΙΡΙΣΗΣ</t>
  </si>
  <si>
    <t>Υπολογογίζονται τα έτη λειτουργίας της επιχείρισης (ΕΛΕ), που αντιστοιχούν σε πλήρεις 12μηνες χρήσεις, σύμφωνα με στοιχεία από την ΑΑΔΕ</t>
  </si>
  <si>
    <t>ΕΛΕ&gt;=10: 100 Βαθμοί
ΕΛΕ&lt;10: ΕΛΕ/10*100 βαθμοί (στρογγυλοποίηση σε ακέραιο)</t>
  </si>
  <si>
    <t xml:space="preserve"> (ν-1 έτος)</t>
  </si>
  <si>
    <t>(έτος v-2)</t>
  </si>
  <si>
    <t>B1</t>
  </si>
  <si>
    <t>σταθμιση</t>
  </si>
  <si>
    <t>(έτος v-1)</t>
  </si>
  <si>
    <t>(έτος v-3)</t>
  </si>
  <si>
    <t>ΠΚΕ</t>
  </si>
  <si>
    <t>Χ</t>
  </si>
  <si>
    <t>ΕΛΕ</t>
  </si>
  <si>
    <t>Επιχορηγούμενος Π/Υ πρότασης</t>
  </si>
  <si>
    <t>ΡΕΠ</t>
  </si>
  <si>
    <t>Είναι επαρκής η τεκμηρίωση της συνάφειας του επενδυτικού σχεδίου σύμφωνα με τις οδηγίες του Παραρτήματος XV με μια τουλάχιστον από τις προτεραιότητες της  Στρατηγικής Έξυπνης Εξειδίκευσης της Περιφέρειας Δυτικής Ελλάδας;</t>
  </si>
  <si>
    <t>Ως ελάχιστη αποδεκτή συνολική βαθμολογία για την επιλεξιμότητα ενός επενδυτικού σχεδίου ορίζεται ο βαθμός</t>
  </si>
  <si>
    <t>*Για τον υπoλογισμό του Κριτηρίου Β4 λαμβάνεται υπόψη ως Επιχορηγούμενος Προϋπολογισμός του Ε/Σ αυτός που τελικά θα διαμορφωθεί κατά το στάδιο της αξιολογικής διαδικασίας</t>
  </si>
  <si>
    <t>Αξιολογείται ο βαθμός εξάρτησης (χαμηλό/υψηλό ρίσκο επένδυσης) της υλοποίησης του Επενδυτικού Σχεδίου σε σχέση με το μέσο όρο του κύκλο εργασιών που επετεύχθη σε μία από τις 3 πρόσφατες κλεισμένες διαχειριστικές χρήσεις, (έτος ν-3) , (έτος ν-2) και  (έτος ν-1) που προηγούνται της ημερομηνίας υποβολής της αίτησης χρηματοδότησης (έτος ν).
ΒΕΠ=(Μ.Ο. ΚΕ)/Συνολικός ΠΥ πρότασης)
Κ.Ε. : κωδικός [500] του φορολογικού εντύπου Ε3</t>
  </si>
  <si>
    <r>
      <t>Ποσοστο Κερδοφορίας της Επιπιχείρησης σε σχέση με Κύκλου Εργασιών (ΠΚΕ) κατά τις τρεις (3) διαχειριστικές χρήσεις (έτος ν-1, ν-2, έτος ν-3 ) πριν την ημερομηνία υποβολής της αίτησης χρηματοδότησης (</t>
    </r>
    <r>
      <rPr>
        <b/>
        <sz val="9"/>
        <rFont val="Calibri"/>
        <family val="2"/>
        <scheme val="minor"/>
      </rPr>
      <t>έτος ν).</t>
    </r>
    <r>
      <rPr>
        <sz val="9"/>
        <rFont val="Calibri"/>
        <family val="2"/>
        <scheme val="minor"/>
      </rPr>
      <t xml:space="preserve">
</t>
    </r>
    <r>
      <rPr>
        <b/>
        <sz val="9"/>
        <rFont val="Calibri"/>
        <family val="2"/>
        <charset val="161"/>
        <scheme val="minor"/>
      </rPr>
      <t>ΚΕπ</t>
    </r>
    <r>
      <rPr>
        <b/>
        <sz val="9"/>
        <rFont val="Calibri"/>
        <family val="2"/>
        <scheme val="minor"/>
      </rPr>
      <t>= [(EBITDAν-1)+(EBITDAν-2)+(EBITDAν-3)]/[(Κ.Ε.ν-1)+(Κ.Ε.ν-2)+(Κ.Ε.ν-3)]*100%</t>
    </r>
    <r>
      <rPr>
        <sz val="9"/>
        <rFont val="Calibri"/>
        <family val="2"/>
        <scheme val="minor"/>
      </rPr>
      <t xml:space="preserve">
EBITDA : κωδικός [524] του του φορολογικού εντύπου Ε3
Κ.Ε. : κωδικός [500] του φορολογικού εντύπου Ε3</t>
    </r>
  </si>
  <si>
    <r>
      <t xml:space="preserve">ΚΕπ≤ 0%:   0 βαθμοί
0%&lt;ΚΕπ&lt;15% :  Βαθμός =100*ΠΚΕ/15% στρογγυλοποίηση σε ακέραιο)
ΚΕπ&gt;=15%:  </t>
    </r>
    <r>
      <rPr>
        <sz val="9"/>
        <rFont val="Calibri"/>
        <family val="2"/>
        <scheme val="minor"/>
      </rPr>
      <t>100 βαθμοί</t>
    </r>
  </si>
  <si>
    <t>Χ= ο μέσος όρος Κύκλου Εργασιών 3ετίας : (έτος ν-3), (έτος ν-2), (έτος ν-1)
ΒΕΠ=Χ/Συνολικός Π/Υ*100% &gt;=8000%: 100 βαθμοί
ΒΕΠ=Χ/Συνολικός Π/Υ*100% &lt;=8000%: ΒΕΠ/8000%*100 βαθμοί (στρογγυλοποίηση σε ακέραιο)</t>
  </si>
  <si>
    <t>ΣΥΜΒΑΤΟΤΗΤΑ ΕΠΕΝΔΥΣΗΣ ΜΕ ΠΕΡΙΦΕΡΕΙΑΚΗ ΣΤΡΑΤΗΓΙΚΗ ΕΞΥΠΝΗΣ ΕΞΕΙΔΙΚΕΥΣΗΣ</t>
  </si>
  <si>
    <t>Αξιολογείται η συμβαότητα του επενδυτικού σχεδίου με μια τουλάχιστον από τις προτεραιότητες της  Στρατηγικής Έξυπνης Εξειδίκευσης της Περιφέρειας Δυτικής Ελλάδας</t>
  </si>
  <si>
    <t>ΑΡΙΘΜΟΣ ΑΠΑΣΧΟΛΟΥΜΕΝΩΝ (ΕΜΕ) ΤΕΛΕΥΤΑΙΑΣ ΧΡΗΣΗΣ
Αριθμός Εργαζομένων της Επιχείρησης
(ΕΜΕ Μισθωτής Εργασίας)</t>
  </si>
  <si>
    <t>ΒΙΩΣΙΜΟΤΗΤΑ ΕΠΕΝΔΥΣΗΣ
Επιχορηγούμενος* Π/Υ σε σχέση με τον Κύκλο
Εργασιών της Επιχείρησης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</si>
</sst>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0\ &quot;€&quot;"/>
    <numFmt numFmtId="165" formatCode="#,##0.00\ _€"/>
    <numFmt numFmtId="166" formatCode="0.0"/>
  </numFmts>
  <fonts count="2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color rgb="FF000000"/>
      <name val="Arial"/>
      <family val="2"/>
      <charset val="161"/>
    </font>
    <font>
      <b/>
      <sz val="12"/>
      <name val="Calibri"/>
      <family val="2"/>
      <charset val="161"/>
      <scheme val="minor"/>
    </font>
    <font>
      <b/>
      <sz val="14"/>
      <color theme="4" tint="0.39997558519241921"/>
      <name val="Calibri"/>
      <family val="2"/>
      <scheme val="minor"/>
    </font>
    <font>
      <b/>
      <sz val="10"/>
      <color theme="0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charset val="161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20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30"/>
      <color theme="1"/>
      <name val="Calibri"/>
      <family val="2"/>
      <charset val="161"/>
      <scheme val="minor"/>
    </font>
    <font>
      <sz val="22"/>
      <color theme="1"/>
      <name val="Calibri"/>
      <family val="2"/>
      <charset val="161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9EEED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7" fillId="0" borderId="0"/>
    <xf numFmtId="9" fontId="17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4" borderId="0" xfId="0" applyFill="1"/>
    <xf numFmtId="0" fontId="10" fillId="10" borderId="23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24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9" fontId="12" fillId="5" borderId="1" xfId="0" applyNumberFormat="1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3" fillId="5" borderId="24" xfId="0" applyFont="1" applyFill="1" applyBorder="1" applyAlignment="1">
      <alignment horizontal="left" vertical="center" wrapText="1"/>
    </xf>
    <xf numFmtId="9" fontId="15" fillId="4" borderId="16" xfId="0" applyNumberFormat="1" applyFont="1" applyFill="1" applyBorder="1" applyAlignment="1">
      <alignment horizontal="center" vertical="center"/>
    </xf>
    <xf numFmtId="0" fontId="16" fillId="5" borderId="24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4" fontId="0" fillId="0" borderId="0" xfId="0" applyNumberFormat="1" applyAlignment="1" applyProtection="1">
      <alignment horizontal="center" vertical="center" wrapText="1"/>
      <protection locked="0"/>
    </xf>
    <xf numFmtId="2" fontId="3" fillId="0" borderId="0" xfId="0" applyNumberFormat="1" applyFont="1" applyAlignment="1">
      <alignment horizontal="center" vertical="center" wrapText="1"/>
    </xf>
    <xf numFmtId="0" fontId="0" fillId="0" borderId="3" xfId="0" applyBorder="1"/>
    <xf numFmtId="0" fontId="0" fillId="0" borderId="13" xfId="0" applyBorder="1"/>
    <xf numFmtId="0" fontId="6" fillId="3" borderId="11" xfId="0" applyFont="1" applyFill="1" applyBorder="1" applyAlignment="1">
      <alignment horizontal="center" vertical="center" wrapText="1"/>
    </xf>
    <xf numFmtId="4" fontId="20" fillId="6" borderId="21" xfId="0" applyNumberFormat="1" applyFont="1" applyFill="1" applyBorder="1" applyAlignment="1" applyProtection="1">
      <alignment vertical="center" wrapText="1"/>
      <protection locked="0"/>
    </xf>
    <xf numFmtId="4" fontId="20" fillId="6" borderId="7" xfId="0" applyNumberFormat="1" applyFont="1" applyFill="1" applyBorder="1" applyAlignment="1" applyProtection="1">
      <alignment vertical="center" wrapText="1"/>
      <protection locked="0"/>
    </xf>
    <xf numFmtId="4" fontId="20" fillId="6" borderId="22" xfId="0" applyNumberFormat="1" applyFont="1" applyFill="1" applyBorder="1" applyAlignment="1" applyProtection="1">
      <alignment vertical="center" wrapText="1"/>
      <protection locked="0"/>
    </xf>
    <xf numFmtId="0" fontId="6" fillId="3" borderId="2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1" fontId="23" fillId="8" borderId="2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4" fontId="20" fillId="12" borderId="21" xfId="0" applyNumberFormat="1" applyFont="1" applyFill="1" applyBorder="1" applyAlignment="1">
      <alignment vertical="center" wrapText="1"/>
    </xf>
    <xf numFmtId="4" fontId="20" fillId="12" borderId="7" xfId="0" applyNumberFormat="1" applyFont="1" applyFill="1" applyBorder="1" applyAlignment="1">
      <alignment vertical="center" wrapText="1"/>
    </xf>
    <xf numFmtId="4" fontId="20" fillId="12" borderId="22" xfId="0" applyNumberFormat="1" applyFont="1" applyFill="1" applyBorder="1" applyAlignment="1">
      <alignment vertical="center" wrapText="1"/>
    </xf>
    <xf numFmtId="0" fontId="26" fillId="0" borderId="18" xfId="0" applyFont="1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8" fillId="4" borderId="5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1" fontId="22" fillId="11" borderId="15" xfId="0" applyNumberFormat="1" applyFont="1" applyFill="1" applyBorder="1" applyAlignment="1">
      <alignment horizontal="center" vertical="center" wrapText="1"/>
    </xf>
    <xf numFmtId="1" fontId="22" fillId="11" borderId="16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6" xfId="0" applyFont="1" applyFill="1" applyBorder="1" applyAlignment="1" applyProtection="1">
      <alignment horizontal="center" vertical="center" wrapText="1"/>
      <protection locked="0"/>
    </xf>
    <xf numFmtId="166" fontId="4" fillId="7" borderId="15" xfId="0" applyNumberFormat="1" applyFont="1" applyFill="1" applyBorder="1" applyAlignment="1">
      <alignment horizontal="center" vertical="center" wrapText="1"/>
    </xf>
    <xf numFmtId="166" fontId="4" fillId="7" borderId="16" xfId="0" applyNumberFormat="1" applyFont="1" applyFill="1" applyBorder="1" applyAlignment="1">
      <alignment horizontal="center" vertical="center" wrapText="1"/>
    </xf>
    <xf numFmtId="9" fontId="4" fillId="7" borderId="15" xfId="0" applyNumberFormat="1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2" fontId="0" fillId="7" borderId="11" xfId="4" applyNumberFormat="1" applyFont="1" applyFill="1" applyBorder="1" applyAlignment="1">
      <alignment horizontal="center" vertical="center" wrapText="1"/>
    </xf>
    <xf numFmtId="2" fontId="0" fillId="7" borderId="14" xfId="4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21" fillId="6" borderId="9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0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1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2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3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9" fontId="17" fillId="7" borderId="28" xfId="4" applyFont="1" applyFill="1" applyBorder="1" applyAlignment="1">
      <alignment horizontal="center" vertical="center" wrapText="1"/>
    </xf>
    <xf numFmtId="9" fontId="17" fillId="7" borderId="17" xfId="4" applyFont="1" applyFill="1" applyBorder="1" applyAlignment="1">
      <alignment horizontal="center" vertical="center" wrapText="1"/>
    </xf>
    <xf numFmtId="165" fontId="0" fillId="7" borderId="11" xfId="0" applyNumberFormat="1" applyFill="1" applyBorder="1" applyAlignment="1">
      <alignment horizontal="center" vertical="center" wrapText="1"/>
    </xf>
    <xf numFmtId="165" fontId="0" fillId="7" borderId="14" xfId="0" applyNumberForma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9" fontId="0" fillId="7" borderId="15" xfId="0" applyNumberFormat="1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9" fontId="0" fillId="7" borderId="11" xfId="4" applyFont="1" applyFill="1" applyBorder="1" applyAlignment="1">
      <alignment horizontal="center" vertical="center" wrapText="1"/>
    </xf>
    <xf numFmtId="9" fontId="0" fillId="7" borderId="14" xfId="4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 indent="2"/>
    </xf>
    <xf numFmtId="0" fontId="5" fillId="0" borderId="3" xfId="0" applyFont="1" applyBorder="1" applyAlignment="1">
      <alignment horizontal="right" vertical="center" wrapText="1" indent="2"/>
    </xf>
    <xf numFmtId="0" fontId="5" fillId="0" borderId="6" xfId="0" applyFont="1" applyBorder="1" applyAlignment="1">
      <alignment horizontal="right" vertical="center" wrapText="1" indent="2"/>
    </xf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64" fontId="24" fillId="6" borderId="25" xfId="0" applyNumberFormat="1" applyFont="1" applyFill="1" applyBorder="1" applyAlignment="1" applyProtection="1">
      <alignment horizontal="center" vertical="center" wrapText="1"/>
      <protection locked="0"/>
    </xf>
    <xf numFmtId="164" fontId="24" fillId="6" borderId="29" xfId="0" applyNumberFormat="1" applyFont="1" applyFill="1" applyBorder="1" applyAlignment="1" applyProtection="1">
      <alignment horizontal="center" vertical="center" wrapText="1"/>
      <protection locked="0"/>
    </xf>
    <xf numFmtId="164" fontId="24" fillId="6" borderId="12" xfId="0" applyNumberFormat="1" applyFont="1" applyFill="1" applyBorder="1" applyAlignment="1" applyProtection="1">
      <alignment horizontal="center" vertical="center" wrapText="1"/>
      <protection locked="0"/>
    </xf>
    <xf numFmtId="164" fontId="24" fillId="6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9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0" fillId="6" borderId="21" xfId="0" applyFill="1" applyBorder="1" applyAlignment="1" applyProtection="1">
      <alignment horizontal="center" vertical="center" wrapText="1"/>
      <protection locked="0"/>
    </xf>
    <xf numFmtId="0" fontId="0" fillId="6" borderId="7" xfId="0" applyFill="1" applyBorder="1" applyAlignment="1" applyProtection="1">
      <alignment horizontal="center" vertical="center" wrapText="1"/>
      <protection locked="0"/>
    </xf>
    <xf numFmtId="0" fontId="0" fillId="6" borderId="22" xfId="0" applyFill="1" applyBorder="1" applyAlignment="1" applyProtection="1">
      <alignment horizontal="center" vertical="center" wrapText="1"/>
      <protection locked="0"/>
    </xf>
    <xf numFmtId="165" fontId="0" fillId="7" borderId="11" xfId="0" applyNumberFormat="1" applyFill="1" applyBorder="1" applyAlignment="1" applyProtection="1">
      <alignment horizontal="center" vertical="center" wrapText="1"/>
      <protection locked="0"/>
    </xf>
    <xf numFmtId="165" fontId="0" fillId="7" borderId="14" xfId="0" applyNumberFormat="1" applyFill="1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</cellXfs>
  <cellStyles count="5">
    <cellStyle name="Normal 2" xfId="2" xr:uid="{00000000-0005-0000-0000-000000000000}"/>
    <cellStyle name="Normal 3" xfId="3" xr:uid="{00000000-0005-0000-0000-000001000000}"/>
    <cellStyle name="Κανονικό" xfId="0" builtinId="0"/>
    <cellStyle name="Ουδέτερο" xfId="1" builtinId="28" customBuiltin="1"/>
    <cellStyle name="Ποσοστό" xfId="4" builtinId="5"/>
  </cellStyles>
  <dxfs count="3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1" defaultTableStyle="TableStyleMedium9" defaultPivotStyle="PivotStyleLight16">
    <tableStyle name="Invisible" pivot="0" table="0" count="0" xr9:uid="{00000000-0011-0000-FFFF-FFFF00000000}"/>
  </tableStyles>
  <colors>
    <mruColors>
      <color rgb="FFF9EEED"/>
      <color rgb="FFFF0000"/>
      <color rgb="FFA22223"/>
      <color rgb="FFF6E7E6"/>
      <color rgb="FF89201D"/>
      <color rgb="FF0DD79B"/>
      <color rgb="FF9ABB59"/>
      <color rgb="FFF5E4E3"/>
      <color rgb="FFF9B65D"/>
      <color rgb="FF948A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tabSelected="1" topLeftCell="A6" zoomScaleNormal="100" workbookViewId="0">
      <selection activeCell="F8" sqref="F8"/>
    </sheetView>
  </sheetViews>
  <sheetFormatPr defaultRowHeight="15" x14ac:dyDescent="0.25"/>
  <cols>
    <col min="1" max="1" width="6.7109375" customWidth="1"/>
    <col min="2" max="2" width="18.42578125" customWidth="1"/>
    <col min="3" max="3" width="18.28515625" customWidth="1"/>
    <col min="4" max="4" width="37.7109375" customWidth="1"/>
    <col min="5" max="5" width="12.42578125" customWidth="1"/>
    <col min="6" max="6" width="13" customWidth="1"/>
    <col min="7" max="7" width="13.28515625" customWidth="1"/>
    <col min="8" max="8" width="43.85546875" customWidth="1"/>
  </cols>
  <sheetData>
    <row r="1" spans="1:8" ht="18.75" customHeight="1" x14ac:dyDescent="0.25">
      <c r="A1" s="45" t="e" vm="1">
        <v>#VALUE!</v>
      </c>
      <c r="B1" s="45"/>
      <c r="C1" s="45"/>
      <c r="D1" s="46" t="e" vm="2">
        <v>#VALUE!</v>
      </c>
      <c r="E1" s="46"/>
      <c r="F1" s="46"/>
      <c r="G1" s="46"/>
      <c r="H1" s="46"/>
    </row>
    <row r="2" spans="1:8" ht="18.75" customHeight="1" x14ac:dyDescent="0.25">
      <c r="A2" s="45"/>
      <c r="B2" s="45"/>
      <c r="C2" s="45"/>
      <c r="D2" s="46"/>
      <c r="E2" s="46"/>
      <c r="F2" s="46"/>
      <c r="G2" s="46"/>
      <c r="H2" s="46"/>
    </row>
    <row r="3" spans="1:8" ht="18.75" customHeight="1" x14ac:dyDescent="0.25">
      <c r="A3" s="45"/>
      <c r="B3" s="45"/>
      <c r="C3" s="45"/>
      <c r="D3" s="46"/>
      <c r="E3" s="46"/>
      <c r="F3" s="46"/>
      <c r="G3" s="46"/>
      <c r="H3" s="46"/>
    </row>
    <row r="4" spans="1:8" ht="36" customHeight="1" thickBot="1" x14ac:dyDescent="0.3">
      <c r="A4" s="47" t="s">
        <v>45</v>
      </c>
      <c r="B4" s="47"/>
      <c r="C4" s="47"/>
      <c r="D4" s="47"/>
      <c r="E4" s="47"/>
      <c r="F4" s="47"/>
      <c r="G4" s="47"/>
      <c r="H4" s="47"/>
    </row>
    <row r="5" spans="1:8" x14ac:dyDescent="0.25">
      <c r="A5" s="48" t="s">
        <v>32</v>
      </c>
      <c r="B5" s="49"/>
      <c r="C5" s="49"/>
      <c r="D5" s="49"/>
      <c r="E5" s="49"/>
      <c r="F5" s="49"/>
      <c r="G5" s="49"/>
      <c r="H5" s="50"/>
    </row>
    <row r="6" spans="1:8" ht="25.5" x14ac:dyDescent="0.25">
      <c r="A6" s="7" t="s">
        <v>33</v>
      </c>
      <c r="B6" s="8" t="s">
        <v>34</v>
      </c>
      <c r="C6" s="8" t="s">
        <v>35</v>
      </c>
      <c r="D6" s="8" t="s">
        <v>36</v>
      </c>
      <c r="E6" s="8" t="s">
        <v>37</v>
      </c>
      <c r="F6" s="8" t="s">
        <v>38</v>
      </c>
      <c r="G6" s="9" t="s">
        <v>39</v>
      </c>
      <c r="H6" s="10" t="s">
        <v>40</v>
      </c>
    </row>
    <row r="7" spans="1:8" ht="170.25" customHeight="1" x14ac:dyDescent="0.25">
      <c r="A7" s="11" t="s">
        <v>3</v>
      </c>
      <c r="B7" s="12" t="s">
        <v>41</v>
      </c>
      <c r="C7" s="13" t="s">
        <v>48</v>
      </c>
      <c r="D7" s="14" t="s">
        <v>67</v>
      </c>
      <c r="E7" s="15">
        <v>100</v>
      </c>
      <c r="F7" s="15">
        <v>0</v>
      </c>
      <c r="G7" s="16">
        <v>0.1</v>
      </c>
      <c r="H7" s="17" t="s">
        <v>68</v>
      </c>
    </row>
    <row r="8" spans="1:8" ht="120" x14ac:dyDescent="0.25">
      <c r="A8" s="11" t="s">
        <v>42</v>
      </c>
      <c r="B8" s="12" t="s">
        <v>41</v>
      </c>
      <c r="C8" s="13" t="s">
        <v>72</v>
      </c>
      <c r="D8" s="14" t="s">
        <v>47</v>
      </c>
      <c r="E8" s="15">
        <v>100</v>
      </c>
      <c r="F8" s="15">
        <v>0</v>
      </c>
      <c r="G8" s="16">
        <v>0.15</v>
      </c>
      <c r="H8" s="17" t="s">
        <v>46</v>
      </c>
    </row>
    <row r="9" spans="1:8" ht="48" x14ac:dyDescent="0.25">
      <c r="A9" s="11" t="s">
        <v>43</v>
      </c>
      <c r="B9" s="12" t="s">
        <v>41</v>
      </c>
      <c r="C9" s="13" t="s">
        <v>49</v>
      </c>
      <c r="D9" s="18" t="s">
        <v>50</v>
      </c>
      <c r="E9" s="15">
        <v>100</v>
      </c>
      <c r="F9" s="15">
        <v>0</v>
      </c>
      <c r="G9" s="16">
        <v>0.2</v>
      </c>
      <c r="H9" s="17" t="s">
        <v>51</v>
      </c>
    </row>
    <row r="10" spans="1:8" ht="120" x14ac:dyDescent="0.25">
      <c r="A10" s="11" t="s">
        <v>4</v>
      </c>
      <c r="B10" s="12" t="s">
        <v>41</v>
      </c>
      <c r="C10" s="13" t="s">
        <v>73</v>
      </c>
      <c r="D10" s="14" t="s">
        <v>66</v>
      </c>
      <c r="E10" s="15">
        <v>100</v>
      </c>
      <c r="F10" s="15">
        <v>0</v>
      </c>
      <c r="G10" s="16">
        <v>0.45</v>
      </c>
      <c r="H10" s="19" t="s">
        <v>69</v>
      </c>
    </row>
    <row r="11" spans="1:8" ht="60" x14ac:dyDescent="0.25">
      <c r="A11" s="11" t="s">
        <v>5</v>
      </c>
      <c r="B11" s="12" t="s">
        <v>41</v>
      </c>
      <c r="C11" s="13" t="s">
        <v>70</v>
      </c>
      <c r="D11" s="18" t="s">
        <v>71</v>
      </c>
      <c r="E11" s="15">
        <v>100</v>
      </c>
      <c r="F11" s="15">
        <v>0</v>
      </c>
      <c r="G11" s="16">
        <v>0.1</v>
      </c>
      <c r="H11" s="17" t="s">
        <v>44</v>
      </c>
    </row>
    <row r="12" spans="1:8" ht="16.5" thickBot="1" x14ac:dyDescent="0.3">
      <c r="A12" s="51" t="s">
        <v>29</v>
      </c>
      <c r="B12" s="52"/>
      <c r="C12" s="52"/>
      <c r="D12" s="52"/>
      <c r="E12" s="52"/>
      <c r="F12" s="52"/>
      <c r="G12" s="20">
        <f>SUM(G7:G11)</f>
        <v>1</v>
      </c>
      <c r="H12" s="21"/>
    </row>
    <row r="13" spans="1:8" ht="24" thickBot="1" x14ac:dyDescent="0.3">
      <c r="A13" s="43" t="s">
        <v>64</v>
      </c>
      <c r="B13" s="44"/>
      <c r="C13" s="44"/>
      <c r="D13" s="44"/>
      <c r="E13" s="44"/>
      <c r="F13" s="44"/>
      <c r="G13" s="44"/>
      <c r="H13" s="39">
        <v>35</v>
      </c>
    </row>
    <row r="14" spans="1:8" ht="25.5" customHeight="1" thickBot="1" x14ac:dyDescent="0.3">
      <c r="A14" s="40" t="s">
        <v>65</v>
      </c>
      <c r="B14" s="41"/>
      <c r="C14" s="41"/>
      <c r="D14" s="41"/>
      <c r="E14" s="41"/>
      <c r="F14" s="41"/>
      <c r="G14" s="41"/>
      <c r="H14" s="42"/>
    </row>
  </sheetData>
  <sheetProtection algorithmName="SHA-512" hashValue="ghAzB93OU9+nXt99vQxa7Zc8DYPq41Lxh4DAVPBouC0Q2FCNIOvhczxKGUZNTyIzlhmRY4Jqrh1KCa/db/Rz8w==" saltValue="6yPgaTe5ebHVosN+JbqZng==" spinCount="100000" sheet="1" objects="1" scenarios="1"/>
  <mergeCells count="7">
    <mergeCell ref="A14:H14"/>
    <mergeCell ref="A13:G13"/>
    <mergeCell ref="A1:C3"/>
    <mergeCell ref="D1:H3"/>
    <mergeCell ref="A4:H4"/>
    <mergeCell ref="A5:H5"/>
    <mergeCell ref="A12:F12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3"/>
  <sheetViews>
    <sheetView zoomScale="70" zoomScaleNormal="70" workbookViewId="0">
      <selection activeCell="C19" sqref="C19:C20"/>
    </sheetView>
  </sheetViews>
  <sheetFormatPr defaultRowHeight="15" x14ac:dyDescent="0.25"/>
  <cols>
    <col min="1" max="1" width="5.42578125" customWidth="1"/>
    <col min="3" max="3" width="49.28515625" customWidth="1"/>
    <col min="4" max="6" width="15.7109375" customWidth="1"/>
    <col min="7" max="9" width="16.7109375" customWidth="1"/>
    <col min="10" max="10" width="9.85546875" customWidth="1"/>
    <col min="11" max="11" width="19" bestFit="1" customWidth="1"/>
    <col min="12" max="12" width="10.28515625" bestFit="1" customWidth="1"/>
    <col min="13" max="13" width="22" customWidth="1"/>
  </cols>
  <sheetData>
    <row r="1" spans="1:22" s="6" customFormat="1" ht="24" thickBot="1" x14ac:dyDescent="0.3">
      <c r="A1"/>
      <c r="B1" s="53" t="s">
        <v>45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/>
      <c r="O1"/>
      <c r="P1"/>
      <c r="Q1"/>
      <c r="R1"/>
      <c r="S1"/>
      <c r="T1"/>
      <c r="U1"/>
      <c r="V1"/>
    </row>
    <row r="2" spans="1:22" s="6" customFormat="1" ht="48" thickBot="1" x14ac:dyDescent="0.3">
      <c r="A2"/>
      <c r="B2" s="4" t="s">
        <v>2</v>
      </c>
      <c r="C2" s="5" t="s">
        <v>6</v>
      </c>
      <c r="D2" s="70" t="s">
        <v>31</v>
      </c>
      <c r="E2" s="71"/>
      <c r="F2" s="72"/>
      <c r="G2" s="70" t="s">
        <v>30</v>
      </c>
      <c r="H2" s="71"/>
      <c r="I2" s="72"/>
      <c r="J2" s="27" t="s">
        <v>58</v>
      </c>
      <c r="K2" s="22" t="s">
        <v>25</v>
      </c>
      <c r="L2" s="5" t="s">
        <v>55</v>
      </c>
      <c r="M2" s="5" t="s">
        <v>27</v>
      </c>
      <c r="N2"/>
      <c r="O2"/>
      <c r="P2"/>
      <c r="Q2"/>
      <c r="R2"/>
      <c r="S2"/>
      <c r="T2"/>
      <c r="U2"/>
      <c r="V2"/>
    </row>
    <row r="3" spans="1:22" s="6" customFormat="1" ht="15.75" x14ac:dyDescent="0.25">
      <c r="A3"/>
      <c r="B3" s="54" t="s">
        <v>54</v>
      </c>
      <c r="C3" s="54" t="s">
        <v>48</v>
      </c>
      <c r="D3" s="31" t="s">
        <v>56</v>
      </c>
      <c r="E3" s="32" t="s">
        <v>53</v>
      </c>
      <c r="F3" s="33" t="s">
        <v>57</v>
      </c>
      <c r="G3" s="31" t="s">
        <v>56</v>
      </c>
      <c r="H3" s="32" t="s">
        <v>53</v>
      </c>
      <c r="I3" s="33" t="s">
        <v>57</v>
      </c>
      <c r="J3" s="91">
        <f>IF(SUM(G4:I4)&gt;0,SUM(D4:F4)/SUM(G4:I4),0)</f>
        <v>0</v>
      </c>
      <c r="K3" s="68">
        <f>IF(J3&gt;=15%,100,J3/15%*100)</f>
        <v>0</v>
      </c>
      <c r="L3" s="89">
        <f>'Βαθμολογούμενα Κριτήρια ΕΜΕΔΕ-Γ'!G7</f>
        <v>0.1</v>
      </c>
      <c r="M3" s="56">
        <f>ROUND(K3*L3,0)</f>
        <v>0</v>
      </c>
      <c r="N3"/>
      <c r="O3"/>
      <c r="P3"/>
      <c r="Q3"/>
      <c r="R3"/>
      <c r="S3"/>
      <c r="T3"/>
      <c r="U3"/>
      <c r="V3"/>
    </row>
    <row r="4" spans="1:22" s="6" customFormat="1" ht="34.5" customHeight="1" thickBot="1" x14ac:dyDescent="0.3">
      <c r="A4"/>
      <c r="B4" s="55"/>
      <c r="C4" s="55"/>
      <c r="D4" s="28"/>
      <c r="E4" s="29"/>
      <c r="F4" s="30"/>
      <c r="G4" s="28"/>
      <c r="H4" s="29"/>
      <c r="I4" s="30"/>
      <c r="J4" s="92"/>
      <c r="K4" s="69"/>
      <c r="L4" s="90"/>
      <c r="M4" s="57"/>
      <c r="N4"/>
      <c r="O4"/>
      <c r="P4"/>
      <c r="Q4"/>
      <c r="R4"/>
      <c r="S4"/>
      <c r="T4"/>
      <c r="U4"/>
      <c r="V4"/>
    </row>
    <row r="5" spans="1:22" ht="7.5" customHeight="1" thickBot="1" x14ac:dyDescent="0.3">
      <c r="B5" s="1"/>
      <c r="C5" s="1"/>
      <c r="D5" s="23"/>
      <c r="E5" s="23"/>
      <c r="F5" s="23"/>
      <c r="G5" s="23"/>
      <c r="H5" s="23"/>
      <c r="I5" s="23"/>
      <c r="J5" s="23"/>
      <c r="K5" s="1"/>
      <c r="L5" s="1"/>
      <c r="M5" s="24"/>
    </row>
    <row r="6" spans="1:22" ht="54" customHeight="1" thickBot="1" x14ac:dyDescent="0.3">
      <c r="B6" s="4" t="s">
        <v>2</v>
      </c>
      <c r="C6" s="5" t="s">
        <v>6</v>
      </c>
      <c r="D6" s="58" t="s">
        <v>26</v>
      </c>
      <c r="E6" s="59"/>
      <c r="F6" s="59"/>
      <c r="G6" s="59"/>
      <c r="H6" s="59"/>
      <c r="I6" s="60"/>
      <c r="J6" s="27" t="s">
        <v>59</v>
      </c>
      <c r="K6" s="3" t="s">
        <v>25</v>
      </c>
      <c r="L6" s="5" t="s">
        <v>55</v>
      </c>
      <c r="M6" s="5" t="s">
        <v>27</v>
      </c>
    </row>
    <row r="7" spans="1:22" ht="16.5" thickBot="1" x14ac:dyDescent="0.3">
      <c r="B7" s="54" t="s">
        <v>42</v>
      </c>
      <c r="C7" s="54" t="str">
        <f>'Βαθμολογούμενα Κριτήρια ΕΜΕΔΕ-Γ'!C8</f>
        <v>ΑΡΙΘΜΟΣ ΑΠΑΣΧΟΛΟΥΜΕΝΩΝ (ΕΜΕ) ΤΕΛΕΥΤΑΙΑΣ ΧΡΗΣΗΣ
Αριθμός Εργαζομένων της Επιχείρησης
(ΕΜΕ Μισθωτής Εργασίας)</v>
      </c>
      <c r="D7" s="58" t="s">
        <v>52</v>
      </c>
      <c r="E7" s="59"/>
      <c r="F7" s="59"/>
      <c r="G7" s="59"/>
      <c r="H7" s="59"/>
      <c r="I7" s="60"/>
      <c r="J7" s="68">
        <f>D8</f>
        <v>0</v>
      </c>
      <c r="K7" s="64">
        <f>IF(J7&gt;=5,100,J7/5*100)</f>
        <v>0</v>
      </c>
      <c r="L7" s="66">
        <f>'Βαθμολογούμενα Κριτήρια ΕΜΕΔΕ-Γ'!G8</f>
        <v>0.15</v>
      </c>
      <c r="M7" s="56">
        <f>ROUND(K7*L7,0)</f>
        <v>0</v>
      </c>
    </row>
    <row r="8" spans="1:22" ht="58.5" customHeight="1" thickBot="1" x14ac:dyDescent="0.3">
      <c r="B8" s="55"/>
      <c r="C8" s="55"/>
      <c r="D8" s="61"/>
      <c r="E8" s="62"/>
      <c r="F8" s="62"/>
      <c r="G8" s="62"/>
      <c r="H8" s="62"/>
      <c r="I8" s="63"/>
      <c r="J8" s="69"/>
      <c r="K8" s="65"/>
      <c r="L8" s="67"/>
      <c r="M8" s="57"/>
    </row>
    <row r="9" spans="1:22" ht="6.75" customHeight="1" thickBot="1" x14ac:dyDescent="0.3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22" ht="48" thickBot="1" x14ac:dyDescent="0.3">
      <c r="B10" s="4" t="s">
        <v>2</v>
      </c>
      <c r="C10" s="5" t="s">
        <v>6</v>
      </c>
      <c r="D10" s="58" t="s">
        <v>49</v>
      </c>
      <c r="E10" s="59"/>
      <c r="F10" s="59"/>
      <c r="G10" s="59"/>
      <c r="H10" s="59"/>
      <c r="I10" s="73"/>
      <c r="J10" s="27" t="s">
        <v>60</v>
      </c>
      <c r="K10" s="5" t="s">
        <v>25</v>
      </c>
      <c r="L10" s="5" t="s">
        <v>55</v>
      </c>
      <c r="M10" s="5" t="s">
        <v>27</v>
      </c>
    </row>
    <row r="11" spans="1:22" ht="7.5" customHeight="1" x14ac:dyDescent="0.25">
      <c r="B11" s="54" t="s">
        <v>7</v>
      </c>
      <c r="C11" s="54" t="s">
        <v>49</v>
      </c>
      <c r="D11" s="74"/>
      <c r="E11" s="75"/>
      <c r="F11" s="75"/>
      <c r="G11" s="75"/>
      <c r="H11" s="75"/>
      <c r="I11" s="76"/>
      <c r="J11" s="68">
        <f>D11</f>
        <v>0</v>
      </c>
      <c r="K11" s="64">
        <f>IF(J11&gt;=10,100,J11/10*100)</f>
        <v>0</v>
      </c>
      <c r="L11" s="66">
        <f>'Βαθμολογούμενα Κριτήρια ΕΜΕΔΕ-Γ'!G9</f>
        <v>0.2</v>
      </c>
      <c r="M11" s="56">
        <f>ROUND(K11*L11,0)</f>
        <v>0</v>
      </c>
    </row>
    <row r="12" spans="1:22" ht="34.5" customHeight="1" thickBot="1" x14ac:dyDescent="0.3">
      <c r="B12" s="55"/>
      <c r="C12" s="55"/>
      <c r="D12" s="77"/>
      <c r="E12" s="78"/>
      <c r="F12" s="78"/>
      <c r="G12" s="78"/>
      <c r="H12" s="78"/>
      <c r="I12" s="79"/>
      <c r="J12" s="69"/>
      <c r="K12" s="65"/>
      <c r="L12" s="67"/>
      <c r="M12" s="57"/>
    </row>
    <row r="13" spans="1:22" ht="5.25" customHeight="1" thickBot="1" x14ac:dyDescent="0.3"/>
    <row r="14" spans="1:22" ht="48" thickBot="1" x14ac:dyDescent="0.3">
      <c r="B14" s="4" t="s">
        <v>2</v>
      </c>
      <c r="C14" s="5" t="s">
        <v>6</v>
      </c>
      <c r="D14" s="87" t="s">
        <v>61</v>
      </c>
      <c r="E14" s="88"/>
      <c r="F14" s="88"/>
      <c r="G14" s="80" t="s">
        <v>30</v>
      </c>
      <c r="H14" s="81"/>
      <c r="I14" s="82"/>
      <c r="J14" s="27" t="s">
        <v>62</v>
      </c>
      <c r="K14" s="22" t="s">
        <v>25</v>
      </c>
      <c r="L14" s="5" t="s">
        <v>55</v>
      </c>
      <c r="M14" s="5" t="s">
        <v>27</v>
      </c>
    </row>
    <row r="15" spans="1:22" ht="15.75" x14ac:dyDescent="0.25">
      <c r="B15" s="54" t="s">
        <v>4</v>
      </c>
      <c r="C15" s="54" t="str">
        <f>'Βαθμολογούμενα Κριτήρια ΕΜΕΔΕ-Γ'!C10</f>
        <v>ΒΙΩΣΙΜΟΤΗΤΑ ΕΠΕΝΔΥΣΗΣ
Επιχορηγούμενος* Π/Υ σε σχέση με τον Κύκλο
Εργασιών της Επιχείρησης</v>
      </c>
      <c r="D15" s="98"/>
      <c r="E15" s="99"/>
      <c r="F15" s="99"/>
      <c r="G15" s="31" t="s">
        <v>56</v>
      </c>
      <c r="H15" s="32" t="s">
        <v>53</v>
      </c>
      <c r="I15" s="33" t="s">
        <v>57</v>
      </c>
      <c r="J15" s="83">
        <f>IF(D15&gt;0,AVERAGE(G16:I16)/D15,0)</f>
        <v>0</v>
      </c>
      <c r="K15" s="85">
        <f>IF(J15&lt;=8000%,J15/8000%*100,100)</f>
        <v>0</v>
      </c>
      <c r="L15" s="66">
        <f>'Βαθμολογούμενα Κριτήρια ΕΜΕΔΕ-Γ'!G10</f>
        <v>0.45</v>
      </c>
      <c r="M15" s="56">
        <f>ROUND(K15*L15,0)</f>
        <v>0</v>
      </c>
    </row>
    <row r="16" spans="1:22" ht="65.25" customHeight="1" thickBot="1" x14ac:dyDescent="0.3">
      <c r="B16" s="55"/>
      <c r="C16" s="55"/>
      <c r="D16" s="100"/>
      <c r="E16" s="101"/>
      <c r="F16" s="101"/>
      <c r="G16" s="36">
        <f>G4</f>
        <v>0</v>
      </c>
      <c r="H16" s="37">
        <f>H4</f>
        <v>0</v>
      </c>
      <c r="I16" s="38">
        <f>I4</f>
        <v>0</v>
      </c>
      <c r="J16" s="84"/>
      <c r="K16" s="86"/>
      <c r="L16" s="67"/>
      <c r="M16" s="57"/>
    </row>
    <row r="17" spans="2:13" ht="4.5" customHeight="1" thickBot="1" x14ac:dyDescent="0.3"/>
    <row r="18" spans="2:13" ht="48" thickBot="1" x14ac:dyDescent="0.3">
      <c r="B18" s="4" t="s">
        <v>2</v>
      </c>
      <c r="C18" s="4" t="s">
        <v>6</v>
      </c>
      <c r="D18" s="102" t="s">
        <v>63</v>
      </c>
      <c r="E18" s="103"/>
      <c r="F18" s="103"/>
      <c r="G18" s="103"/>
      <c r="H18" s="103"/>
      <c r="I18" s="103"/>
      <c r="J18" s="104"/>
      <c r="K18" s="22" t="s">
        <v>25</v>
      </c>
      <c r="L18" s="5" t="s">
        <v>55</v>
      </c>
      <c r="M18" s="5" t="s">
        <v>27</v>
      </c>
    </row>
    <row r="19" spans="2:13" ht="39.75" customHeight="1" x14ac:dyDescent="0.25">
      <c r="B19" s="54" t="s">
        <v>28</v>
      </c>
      <c r="C19" s="113" t="s">
        <v>70</v>
      </c>
      <c r="D19" s="105"/>
      <c r="E19" s="106"/>
      <c r="F19" s="106"/>
      <c r="G19" s="106"/>
      <c r="H19" s="106"/>
      <c r="I19" s="106"/>
      <c r="J19" s="107"/>
      <c r="K19" s="111">
        <f>IF(D20="ΝΑΙ",100,0)</f>
        <v>0</v>
      </c>
      <c r="L19" s="66">
        <f>'Βαθμολογούμενα Κριτήρια ΕΜΕΔΕ-Γ'!G11</f>
        <v>0.1</v>
      </c>
      <c r="M19" s="56">
        <f>ROUND(K19*L19,0)</f>
        <v>0</v>
      </c>
    </row>
    <row r="20" spans="2:13" ht="34.5" customHeight="1" thickBot="1" x14ac:dyDescent="0.3">
      <c r="B20" s="55"/>
      <c r="C20" s="114"/>
      <c r="D20" s="108"/>
      <c r="E20" s="109"/>
      <c r="F20" s="109"/>
      <c r="G20" s="109"/>
      <c r="H20" s="109"/>
      <c r="I20" s="109"/>
      <c r="J20" s="110"/>
      <c r="K20" s="112"/>
      <c r="L20" s="67"/>
      <c r="M20" s="57"/>
    </row>
    <row r="21" spans="2:13" ht="8.25" customHeight="1" thickBot="1" x14ac:dyDescent="0.3">
      <c r="B21" s="25"/>
      <c r="C21" s="25"/>
      <c r="D21" s="26"/>
      <c r="E21" s="26"/>
      <c r="F21" s="26"/>
      <c r="G21" s="26"/>
      <c r="H21" s="26"/>
      <c r="I21" s="26"/>
      <c r="J21" s="26"/>
      <c r="K21" s="25"/>
      <c r="L21" s="25"/>
      <c r="M21" s="25"/>
    </row>
    <row r="22" spans="2:13" ht="15.75" thickBot="1" x14ac:dyDescent="0.3">
      <c r="B22" s="96" t="s">
        <v>64</v>
      </c>
      <c r="C22" s="97"/>
      <c r="D22" s="97"/>
      <c r="E22" s="97"/>
      <c r="F22" s="97"/>
      <c r="G22" s="97"/>
      <c r="H22" s="97"/>
      <c r="I22" s="97"/>
      <c r="J22" s="97"/>
      <c r="K22" s="97"/>
      <c r="L22" s="35">
        <f>'Βαθμολογούμενα Κριτήρια ΕΜΕΔΕ-Γ'!H13</f>
        <v>35</v>
      </c>
      <c r="M22" s="25"/>
    </row>
    <row r="23" spans="2:13" ht="39.75" thickBot="1" x14ac:dyDescent="0.3">
      <c r="B23" s="93" t="s">
        <v>29</v>
      </c>
      <c r="C23" s="94"/>
      <c r="D23" s="94"/>
      <c r="E23" s="94"/>
      <c r="F23" s="94"/>
      <c r="G23" s="94"/>
      <c r="H23" s="94"/>
      <c r="I23" s="94"/>
      <c r="J23" s="94"/>
      <c r="K23" s="94"/>
      <c r="L23" s="95"/>
      <c r="M23" s="34">
        <f>SUM(M3:M20)</f>
        <v>0</v>
      </c>
    </row>
  </sheetData>
  <sheetProtection algorithmName="SHA-512" hashValue="asSbJ+mNcFxTjfG6AyjEakLq6dkuACO8CD0pg0Fnpep317EZTme6xE/7eXsIQSQy9DESMhZ+L6PPyxLd3jUBvw==" saltValue="f+/4hsdqzwSGtM6MlcVTpA==" spinCount="100000" sheet="1" objects="1" scenarios="1"/>
  <mergeCells count="44">
    <mergeCell ref="B23:L23"/>
    <mergeCell ref="B22:K22"/>
    <mergeCell ref="D15:F16"/>
    <mergeCell ref="L15:L16"/>
    <mergeCell ref="M15:M16"/>
    <mergeCell ref="B19:B20"/>
    <mergeCell ref="C19:C20"/>
    <mergeCell ref="D18:J19"/>
    <mergeCell ref="D20:J20"/>
    <mergeCell ref="M19:M20"/>
    <mergeCell ref="K19:K20"/>
    <mergeCell ref="L19:L20"/>
    <mergeCell ref="C15:C16"/>
    <mergeCell ref="B15:B16"/>
    <mergeCell ref="G14:I14"/>
    <mergeCell ref="J15:J16"/>
    <mergeCell ref="K15:K16"/>
    <mergeCell ref="D14:F14"/>
    <mergeCell ref="L3:L4"/>
    <mergeCell ref="J3:J4"/>
    <mergeCell ref="L11:L12"/>
    <mergeCell ref="M11:M12"/>
    <mergeCell ref="B11:B12"/>
    <mergeCell ref="C11:C12"/>
    <mergeCell ref="D10:I10"/>
    <mergeCell ref="D11:I12"/>
    <mergeCell ref="J11:J12"/>
    <mergeCell ref="K11:K12"/>
    <mergeCell ref="B1:M1"/>
    <mergeCell ref="B3:B4"/>
    <mergeCell ref="C3:C4"/>
    <mergeCell ref="B7:B8"/>
    <mergeCell ref="C7:C8"/>
    <mergeCell ref="M7:M8"/>
    <mergeCell ref="D6:I6"/>
    <mergeCell ref="D7:I7"/>
    <mergeCell ref="D8:I8"/>
    <mergeCell ref="K7:K8"/>
    <mergeCell ref="L7:L8"/>
    <mergeCell ref="J7:J8"/>
    <mergeCell ref="D2:F2"/>
    <mergeCell ref="G2:I2"/>
    <mergeCell ref="K3:K4"/>
    <mergeCell ref="M3:M4"/>
  </mergeCells>
  <phoneticPr fontId="19" type="noConversion"/>
  <conditionalFormatting sqref="G4">
    <cfRule type="expression" priority="1">
      <formula>"($G$4+$H$4+$I$4)/3&lt;500000"</formula>
    </cfRule>
  </conditionalFormatting>
  <conditionalFormatting sqref="G4:I4">
    <cfRule type="expression" dxfId="2" priority="2">
      <formula>"average($G$4:$I$4)&lt;500000"</formula>
    </cfRule>
  </conditionalFormatting>
  <conditionalFormatting sqref="M23">
    <cfRule type="cellIs" dxfId="1" priority="5" operator="lessThan">
      <formula>$L$22</formula>
    </cfRule>
    <cfRule type="cellIs" dxfId="0" priority="6" operator="greaterThanOrEqual">
      <formula>$L$22</formula>
    </cfRule>
  </conditionalFormatting>
  <dataValidations count="2">
    <dataValidation type="whole" allowBlank="1" showInputMessage="1" showErrorMessage="1" sqref="D11:I12" xr:uid="{00000000-0002-0000-0100-000000000000}">
      <formula1>1</formula1>
      <formula2>100</formula2>
    </dataValidation>
    <dataValidation type="list" allowBlank="1" showInputMessage="1" showErrorMessage="1" sqref="D20:J20" xr:uid="{00000000-0002-0000-0100-000001000000}">
      <formula1>"ΝΑΙ,ΟΧΙ"</formula1>
    </dataValidation>
  </dataValidations>
  <pageMargins left="0.25" right="0.25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20"/>
  <sheetViews>
    <sheetView topLeftCell="E1" workbookViewId="0">
      <selection activeCell="L7" sqref="L7:L9"/>
    </sheetView>
  </sheetViews>
  <sheetFormatPr defaultColWidth="9.140625" defaultRowHeight="15" x14ac:dyDescent="0.25"/>
  <cols>
    <col min="1" max="5" width="9.140625" style="1"/>
    <col min="6" max="6" width="29.7109375" style="1" bestFit="1" customWidth="1"/>
    <col min="7" max="7" width="29.140625" style="1" bestFit="1" customWidth="1"/>
    <col min="8" max="8" width="29.7109375" style="1" bestFit="1" customWidth="1"/>
    <col min="9" max="16384" width="9.140625" style="1"/>
  </cols>
  <sheetData>
    <row r="1" spans="3:14" x14ac:dyDescent="0.25">
      <c r="C1" s="1">
        <v>1</v>
      </c>
    </row>
    <row r="2" spans="3:14" x14ac:dyDescent="0.25">
      <c r="C2" s="1">
        <v>2</v>
      </c>
    </row>
    <row r="3" spans="3:14" x14ac:dyDescent="0.25">
      <c r="C3" s="1">
        <v>3</v>
      </c>
    </row>
    <row r="4" spans="3:14" x14ac:dyDescent="0.25">
      <c r="C4" s="1">
        <v>4</v>
      </c>
    </row>
    <row r="5" spans="3:14" x14ac:dyDescent="0.25">
      <c r="C5" s="1">
        <v>5</v>
      </c>
    </row>
    <row r="6" spans="3:14" x14ac:dyDescent="0.25">
      <c r="C6" s="1">
        <v>6</v>
      </c>
    </row>
    <row r="7" spans="3:14" x14ac:dyDescent="0.25">
      <c r="C7" s="1">
        <v>7</v>
      </c>
      <c r="F7" s="1" t="s">
        <v>8</v>
      </c>
      <c r="L7" s="1">
        <v>2023</v>
      </c>
      <c r="N7" s="1" t="s">
        <v>0</v>
      </c>
    </row>
    <row r="8" spans="3:14" x14ac:dyDescent="0.25">
      <c r="C8" s="1">
        <v>8</v>
      </c>
      <c r="F8" s="1" t="s">
        <v>9</v>
      </c>
      <c r="J8" s="1">
        <v>1</v>
      </c>
      <c r="L8" s="1">
        <v>2022</v>
      </c>
      <c r="N8" s="1" t="s">
        <v>1</v>
      </c>
    </row>
    <row r="9" spans="3:14" x14ac:dyDescent="0.25">
      <c r="C9" s="1">
        <v>9</v>
      </c>
      <c r="J9" s="1">
        <v>2</v>
      </c>
      <c r="L9" s="1">
        <v>2021</v>
      </c>
    </row>
    <row r="10" spans="3:14" x14ac:dyDescent="0.25">
      <c r="C10" s="1">
        <v>10</v>
      </c>
      <c r="H10" s="1" t="s">
        <v>17</v>
      </c>
      <c r="J10" s="1">
        <v>3</v>
      </c>
    </row>
    <row r="11" spans="3:14" x14ac:dyDescent="0.25">
      <c r="F11" s="1" t="s">
        <v>10</v>
      </c>
      <c r="G11" s="1" t="s">
        <v>11</v>
      </c>
    </row>
    <row r="12" spans="3:14" ht="60" x14ac:dyDescent="0.25">
      <c r="E12" s="2"/>
      <c r="F12" s="1" t="s">
        <v>16</v>
      </c>
      <c r="G12" s="1" t="s">
        <v>14</v>
      </c>
    </row>
    <row r="13" spans="3:14" ht="45" x14ac:dyDescent="0.25">
      <c r="F13" s="1" t="s">
        <v>12</v>
      </c>
      <c r="G13" s="1" t="s">
        <v>15</v>
      </c>
    </row>
    <row r="14" spans="3:14" ht="30" x14ac:dyDescent="0.25">
      <c r="F14" s="1" t="s">
        <v>13</v>
      </c>
    </row>
    <row r="17" spans="6:7" ht="75" x14ac:dyDescent="0.25">
      <c r="F17" s="1" t="s">
        <v>18</v>
      </c>
      <c r="G17" s="1" t="s">
        <v>22</v>
      </c>
    </row>
    <row r="18" spans="6:7" ht="75" x14ac:dyDescent="0.25">
      <c r="F18" s="1" t="s">
        <v>19</v>
      </c>
      <c r="G18" s="1" t="s">
        <v>23</v>
      </c>
    </row>
    <row r="19" spans="6:7" ht="75" x14ac:dyDescent="0.25">
      <c r="F19" s="1" t="s">
        <v>20</v>
      </c>
      <c r="G19" s="1" t="s">
        <v>24</v>
      </c>
    </row>
    <row r="20" spans="6:7" x14ac:dyDescent="0.25">
      <c r="F20" s="1" t="s">
        <v>21</v>
      </c>
      <c r="G20" s="1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Βαθμολογούμενα Κριτήρια ΕΜΕΔΕ-Γ</vt:lpstr>
      <vt:lpstr>Υπολογισμοί_ΕΜΕΔΕ-Γ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Legatos Eleftherios</dc:creator>
  <cp:lastModifiedBy>ΜΑΜΑΣΙΟΥΛΑΣ ΑΡΙΣΤΕΙΔΗΣ</cp:lastModifiedBy>
  <cp:lastPrinted>2025-10-16T06:44:50Z</cp:lastPrinted>
  <dcterms:created xsi:type="dcterms:W3CDTF">2017-05-31T06:19:13Z</dcterms:created>
  <dcterms:modified xsi:type="dcterms:W3CDTF">2025-12-19T07:47:07Z</dcterms:modified>
</cp:coreProperties>
</file>